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28125" windowHeight="1209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  <definedName name="_xlnm.Print_Area" localSheetId="0">'Sheet1'!$A$1:$U$34</definedName>
  </definedNames>
  <calcPr fullCalcOnLoad="1"/>
</workbook>
</file>

<file path=xl/sharedStrings.xml><?xml version="1.0" encoding="utf-8"?>
<sst xmlns="http://schemas.openxmlformats.org/spreadsheetml/2006/main" count="90" uniqueCount="61">
  <si>
    <t>こたえ</t>
  </si>
  <si>
    <t>①</t>
  </si>
  <si>
    <t>③</t>
  </si>
  <si>
    <t>②</t>
  </si>
  <si>
    <t>　 ねん　 くみ</t>
  </si>
  <si>
    <t>ぶんしょう　もんだい</t>
  </si>
  <si>
    <t>しき</t>
  </si>
  <si>
    <t>=</t>
  </si>
  <si>
    <t>13.ひきざん</t>
  </si>
  <si>
    <t>いろがみが</t>
  </si>
  <si>
    <t>あめが</t>
  </si>
  <si>
    <t>トマトが</t>
  </si>
  <si>
    <t>ゼリーが</t>
  </si>
  <si>
    <t>おかしが</t>
  </si>
  <si>
    <t>こうえんに</t>
  </si>
  <si>
    <t>たまごが</t>
  </si>
  <si>
    <t>みかんが</t>
  </si>
  <si>
    <t>プリンが</t>
  </si>
  <si>
    <t>こどもが</t>
  </si>
  <si>
    <t>おとこのこが</t>
  </si>
  <si>
    <t>はとが</t>
  </si>
  <si>
    <t>カードとりを　して，たくやさんは</t>
  </si>
  <si>
    <t>なわとびで，ななみさんは</t>
  </si>
  <si>
    <t>こ　あります。</t>
  </si>
  <si>
    <t>まいの　ぜんべいの　うち，</t>
  </si>
  <si>
    <t>えん　もって　います。</t>
  </si>
  <si>
    <t>こ　ありました。</t>
  </si>
  <si>
    <t>にん　いました。</t>
  </si>
  <si>
    <t>こ，ゼリーが</t>
  </si>
  <si>
    <t>にん　います。おとこのこは</t>
  </si>
  <si>
    <t>にん，おんなのこが</t>
  </si>
  <si>
    <t>わ，すずめが</t>
  </si>
  <si>
    <t>まい，あんなさんは</t>
  </si>
  <si>
    <t>かい，だいきさんは</t>
  </si>
  <si>
    <t>まい　つかうと，</t>
  </si>
  <si>
    <t>のこりは　なんまいに　なるでしょう。</t>
  </si>
  <si>
    <t>こ　たべると，</t>
  </si>
  <si>
    <t>なんこ　のこるでしょう。</t>
  </si>
  <si>
    <t>のこりは　なんこに　なるでしょう。</t>
  </si>
  <si>
    <t>まい　たべると，</t>
  </si>
  <si>
    <t>えんの　がようしを　かうと，</t>
  </si>
  <si>
    <t>なんえん　のこるでしょう。</t>
  </si>
  <si>
    <t>こ　たべました。</t>
  </si>
  <si>
    <t>のこりの　おかしは　なんこに　なったでしょう。</t>
  </si>
  <si>
    <t>にん　かえりました。</t>
  </si>
  <si>
    <t>こうえんには　なんにん　のこって　いるでしょう。</t>
  </si>
  <si>
    <t>こ　たべます。</t>
  </si>
  <si>
    <t>なんこ　のこって　いるでしょう。</t>
  </si>
  <si>
    <t>プリンと　ゼリーの　かずの　ちがいは　なんこでしょう。</t>
  </si>
  <si>
    <t>おんなのこは　なんにんでしょう。</t>
  </si>
  <si>
    <t>にん　います。</t>
  </si>
  <si>
    <t>どちらが　なんにん　おおいでしょう。</t>
  </si>
  <si>
    <t>わ　います。</t>
  </si>
  <si>
    <t>どちらが　どれだけ　おおいでしょう。</t>
  </si>
  <si>
    <t>まい　とりました。</t>
  </si>
  <si>
    <t>どちらが　なんまい　おおく　とったでしょう。</t>
  </si>
  <si>
    <t>かい　とびました。</t>
  </si>
  <si>
    <t>どちらが　なんかい　おおく　とんだでしょう。</t>
  </si>
  <si>
    <t>にん　です。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</si>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</sst>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6" xfId="0" applyFont="1" applyBorder="1" applyAlignment="1" quotePrefix="1">
      <alignment vertical="center"/>
    </xf>
    <xf numFmtId="0" fontId="4" fillId="0" borderId="10" xfId="0" applyFont="1" applyBorder="1" applyAlignment="1" quotePrefix="1">
      <alignment horizontal="left" vertical="center" indent="1"/>
    </xf>
    <xf numFmtId="0" fontId="4" fillId="0" borderId="10" xfId="0" applyFont="1" applyBorder="1" applyAlignment="1" quotePrefix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shrinkToFit="1"/>
    </xf>
    <xf numFmtId="14" fontId="10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0" workbookViewId="0" topLeftCell="A1">
      <selection activeCell="C2" sqref="C2:F2"/>
    </sheetView>
  </sheetViews>
  <sheetFormatPr defaultColWidth="9.00390625" defaultRowHeight="13.5"/>
  <cols>
    <col min="1" max="1" width="3.75390625" style="0" customWidth="1"/>
    <col min="2" max="2" width="2.50390625" style="0" customWidth="1"/>
    <col min="3" max="3" width="3.75390625" style="0" customWidth="1"/>
    <col min="4" max="4" width="3.75390625" style="6" customWidth="1"/>
    <col min="5" max="5" width="6.25390625" style="0" customWidth="1"/>
    <col min="6" max="6" width="6.25390625" style="6" customWidth="1"/>
    <col min="7" max="10" width="6.25390625" style="0" customWidth="1"/>
    <col min="11" max="11" width="6.25390625" style="6" customWidth="1"/>
    <col min="12" max="19" width="3.75390625" style="6" customWidth="1"/>
    <col min="20" max="20" width="3.75390625" style="0" customWidth="1"/>
    <col min="21" max="21" width="1.25" style="0" customWidth="1"/>
    <col min="22" max="22" width="8.25390625" style="0" customWidth="1"/>
    <col min="23" max="23" width="3.75390625" style="21" hidden="1" customWidth="1"/>
    <col min="24" max="24" width="23.75390625" style="0" hidden="1" customWidth="1"/>
    <col min="25" max="25" width="3.75390625" style="0" hidden="1" customWidth="1"/>
    <col min="26" max="26" width="29.375" style="0" hidden="1" customWidth="1"/>
    <col min="27" max="27" width="3.75390625" style="0" hidden="1" customWidth="1"/>
    <col min="28" max="28" width="20.375" style="0" hidden="1" customWidth="1"/>
    <col min="29" max="29" width="39.50390625" style="0" hidden="1" customWidth="1"/>
    <col min="30" max="30" width="10.625" style="0" hidden="1" customWidth="1"/>
    <col min="31" max="31" width="0" style="0" hidden="1" customWidth="1"/>
    <col min="32" max="32" width="15.25390625" style="0" hidden="1" customWidth="1"/>
    <col min="33" max="33" width="16.25390625" style="0" hidden="1" customWidth="1"/>
    <col min="34" max="34" width="14.875" style="0" hidden="1" customWidth="1"/>
    <col min="35" max="36" width="0" style="0" hidden="1" customWidth="1"/>
  </cols>
  <sheetData>
    <row r="1" spans="1:23" s="1" customFormat="1" ht="27.75" customHeight="1">
      <c r="A1" s="17" t="s">
        <v>8</v>
      </c>
      <c r="D1" s="4"/>
      <c r="E1" s="18" t="s">
        <v>5</v>
      </c>
      <c r="F1" s="4"/>
      <c r="K1" s="4"/>
      <c r="L1" s="4"/>
      <c r="M1" s="4"/>
      <c r="N1" s="4"/>
      <c r="O1" s="4"/>
      <c r="P1" s="4"/>
      <c r="Q1" s="62" t="str">
        <f ca="1">MID(CELL("filename"),SEARCH("[",CELL("filename"))+1,SEARCH("]",CELL("filename"))-SEARCH("[",CELL("filename"))-5)&amp;"  Gifu算数研"</f>
        <v>011390  Gifu算数研</v>
      </c>
      <c r="R1" s="62"/>
      <c r="S1" s="62"/>
      <c r="T1" s="62"/>
      <c r="U1" s="62"/>
      <c r="W1" s="21"/>
    </row>
    <row r="2" spans="3:29" s="1" customFormat="1" ht="30" customHeight="1">
      <c r="C2" s="63">
        <f ca="1">TODAY()</f>
        <v>42578</v>
      </c>
      <c r="D2" s="63"/>
      <c r="E2" s="63"/>
      <c r="F2" s="63"/>
      <c r="G2" s="5"/>
      <c r="H2" s="5"/>
      <c r="I2" s="5"/>
      <c r="J2" s="7" t="s">
        <v>4</v>
      </c>
      <c r="K2" s="8"/>
      <c r="L2" s="8"/>
      <c r="M2" s="8"/>
      <c r="N2" s="8"/>
      <c r="O2" s="9"/>
      <c r="P2" s="9"/>
      <c r="Q2" s="9"/>
      <c r="R2" s="9"/>
      <c r="S2" s="9"/>
      <c r="T2" s="9"/>
      <c r="U2" s="9"/>
      <c r="V2" s="24"/>
      <c r="W2" s="24"/>
      <c r="AC2" s="21"/>
    </row>
    <row r="3" spans="1:19" ht="7.5" customHeight="1">
      <c r="A3" s="10"/>
      <c r="R3" s="22"/>
      <c r="S3" s="22"/>
    </row>
    <row r="4" spans="1:31" s="14" customFormat="1" ht="22.5" customHeight="1">
      <c r="A4" s="39" t="s">
        <v>1</v>
      </c>
      <c r="B4" s="11"/>
      <c r="C4" s="10" t="str">
        <f>CONCATENATE(VLOOKUP(Y21,$W$4:$AC$19,2),"　",VLOOKUP(Y21,$W$4:$AC$19,3)," ",VLOOKUP(Y21,$W$4:$AC$19,4),"　",VLOOKUP(Y21,$W$4:$AC$19,5)," ",VLOOKUP(Y21,$W$4:$AC$19,6))</f>
        <v>トマトが　15 こ　あります。　7 こ　たべると，</v>
      </c>
      <c r="D4" s="16"/>
      <c r="E4" s="12"/>
      <c r="F4" s="16"/>
      <c r="G4" s="12"/>
      <c r="H4" s="25"/>
      <c r="I4" s="12"/>
      <c r="J4" s="12"/>
      <c r="L4" s="12"/>
      <c r="M4" s="12"/>
      <c r="N4" s="12"/>
      <c r="O4" s="12"/>
      <c r="P4" s="12"/>
      <c r="Q4" s="28"/>
      <c r="R4" s="23"/>
      <c r="S4" s="23"/>
      <c r="T4" s="11"/>
      <c r="W4" s="19">
        <v>1</v>
      </c>
      <c r="X4" s="20" t="s">
        <v>9</v>
      </c>
      <c r="Y4" s="20">
        <f ca="1">INT(RAND()*7)+10</f>
        <v>16</v>
      </c>
      <c r="Z4" s="20" t="s">
        <v>23</v>
      </c>
      <c r="AA4" s="20">
        <f ca="1">MOD(Y4,10)+INT(RAND()*(9-MOD(Y4,10))+1)</f>
        <v>7</v>
      </c>
      <c r="AB4" s="20" t="s">
        <v>34</v>
      </c>
      <c r="AC4" s="20" t="s">
        <v>35</v>
      </c>
      <c r="AD4" s="14" t="str">
        <f>LEFT(AB4,FIND("　",AB4)-1)</f>
        <v>まい</v>
      </c>
      <c r="AE4" s="14" t="str">
        <f>IF(OR(AD4="ひき",AD4="びき",AD4="ぴき"),IF(OR(MOD(Y4+AA4,10)=0,MOD(Y4+AA4,10)=1,MOD(Y4+AA4,10)=6,MOD(Y4+AA4,10)=8),"ぴき",IF(MOD(Y4+AA4,10)=3,"びき","ひき")),AD4)</f>
        <v>まい</v>
      </c>
    </row>
    <row r="5" spans="1:31" s="14" customFormat="1" ht="22.5" customHeight="1">
      <c r="A5" s="11"/>
      <c r="B5" s="10" t="str">
        <f>VLOOKUP(Y21,$W$4:$AC$19,7)</f>
        <v>のこりは　なんこに　なるでしょう。</v>
      </c>
      <c r="D5" s="15"/>
      <c r="F5" s="15"/>
      <c r="H5" s="26"/>
      <c r="I5" s="11"/>
      <c r="K5" s="15"/>
      <c r="L5" s="15"/>
      <c r="M5" s="15"/>
      <c r="N5" s="15"/>
      <c r="O5" s="15"/>
      <c r="P5" s="15"/>
      <c r="Q5" s="13"/>
      <c r="R5" s="23"/>
      <c r="S5" s="23"/>
      <c r="T5" s="11"/>
      <c r="W5" s="19">
        <v>2</v>
      </c>
      <c r="X5" s="20" t="s">
        <v>10</v>
      </c>
      <c r="Y5" s="20">
        <f aca="true" ca="1" t="shared" si="0" ref="Y5:Y15">INT(RAND()*7)+10</f>
        <v>11</v>
      </c>
      <c r="Z5" s="20" t="s">
        <v>23</v>
      </c>
      <c r="AA5" s="20">
        <f aca="true" ca="1" t="shared" si="1" ref="AA5:AA15">MOD(Y5,10)+INT(RAND()*(9-MOD(Y5,10))+1)</f>
        <v>4</v>
      </c>
      <c r="AB5" s="20" t="s">
        <v>36</v>
      </c>
      <c r="AC5" s="20" t="s">
        <v>37</v>
      </c>
      <c r="AD5" s="14" t="str">
        <f aca="true" t="shared" si="2" ref="AD5:AD19">LEFT(AB5,FIND("　",AB5)-1)</f>
        <v>こ</v>
      </c>
      <c r="AE5" s="14" t="str">
        <f aca="true" t="shared" si="3" ref="AE5:AE19">IF(OR(AD5="ひき",AD5="びき",AD5="ぴき"),IF(OR(MOD(Y5+AA5,10)=0,MOD(Y5+AA5,10)=1,MOD(Y5+AA5,10)=6,MOD(Y5+AA5,10)=8),"ぴき",IF(MOD(Y5+AA5,10)=3,"びき","ひき")),AD5)</f>
        <v>こ</v>
      </c>
    </row>
    <row r="6" spans="1:31" s="14" customFormat="1" ht="22.5" customHeight="1">
      <c r="A6" s="11"/>
      <c r="B6" s="11"/>
      <c r="D6" s="16"/>
      <c r="E6" s="12"/>
      <c r="F6" s="12"/>
      <c r="G6" s="12"/>
      <c r="H6" s="25"/>
      <c r="I6" s="12"/>
      <c r="J6" s="12"/>
      <c r="K6" s="12"/>
      <c r="L6" s="12"/>
      <c r="M6" s="12"/>
      <c r="N6" s="12"/>
      <c r="O6" s="12"/>
      <c r="P6" s="12"/>
      <c r="Q6" s="13"/>
      <c r="R6" s="23"/>
      <c r="S6" s="23"/>
      <c r="T6" s="11"/>
      <c r="W6" s="19">
        <v>3</v>
      </c>
      <c r="X6" s="20" t="s">
        <v>11</v>
      </c>
      <c r="Y6" s="20">
        <f ca="1" t="shared" si="0"/>
        <v>15</v>
      </c>
      <c r="Z6" s="20" t="s">
        <v>23</v>
      </c>
      <c r="AA6" s="20">
        <f ca="1" t="shared" si="1"/>
        <v>7</v>
      </c>
      <c r="AB6" s="20" t="s">
        <v>36</v>
      </c>
      <c r="AC6" s="20" t="s">
        <v>38</v>
      </c>
      <c r="AD6" s="14" t="str">
        <f t="shared" si="2"/>
        <v>こ</v>
      </c>
      <c r="AE6" s="14" t="str">
        <f t="shared" si="3"/>
        <v>こ</v>
      </c>
    </row>
    <row r="7" spans="1:31" s="14" customFormat="1" ht="22.5" customHeight="1">
      <c r="A7" s="11"/>
      <c r="B7" s="11"/>
      <c r="D7" s="16"/>
      <c r="E7" s="12"/>
      <c r="F7" s="12"/>
      <c r="G7" s="12"/>
      <c r="H7" s="25"/>
      <c r="I7" s="12"/>
      <c r="J7" s="12"/>
      <c r="K7" s="12"/>
      <c r="L7" s="12"/>
      <c r="M7" s="12"/>
      <c r="N7" s="12"/>
      <c r="O7" s="12"/>
      <c r="P7" s="12"/>
      <c r="Q7" s="13"/>
      <c r="R7" s="23"/>
      <c r="S7" s="23"/>
      <c r="T7" s="11"/>
      <c r="W7" s="19">
        <v>4</v>
      </c>
      <c r="X7" s="20" t="s">
        <v>12</v>
      </c>
      <c r="Y7" s="20">
        <f ca="1" t="shared" si="0"/>
        <v>16</v>
      </c>
      <c r="Z7" s="20" t="s">
        <v>23</v>
      </c>
      <c r="AA7" s="20">
        <f ca="1" t="shared" si="1"/>
        <v>8</v>
      </c>
      <c r="AB7" s="20" t="s">
        <v>36</v>
      </c>
      <c r="AC7" s="20" t="s">
        <v>38</v>
      </c>
      <c r="AD7" s="14" t="str">
        <f t="shared" si="2"/>
        <v>こ</v>
      </c>
      <c r="AE7" s="14" t="str">
        <f t="shared" si="3"/>
        <v>こ</v>
      </c>
    </row>
    <row r="8" spans="1:31" s="14" customFormat="1" ht="22.5" customHeight="1">
      <c r="A8" s="11"/>
      <c r="B8" s="11"/>
      <c r="D8" s="15"/>
      <c r="F8" s="15"/>
      <c r="H8" s="26"/>
      <c r="I8" s="11"/>
      <c r="K8" s="15"/>
      <c r="L8" s="15"/>
      <c r="M8" s="15"/>
      <c r="N8" s="15"/>
      <c r="O8" s="15"/>
      <c r="P8" s="15"/>
      <c r="Q8" s="13"/>
      <c r="R8" s="23"/>
      <c r="S8" s="23"/>
      <c r="T8" s="11"/>
      <c r="W8" s="19">
        <v>5</v>
      </c>
      <c r="X8" s="20"/>
      <c r="Y8" s="20">
        <f ca="1" t="shared" si="0"/>
        <v>10</v>
      </c>
      <c r="Z8" s="20" t="s">
        <v>24</v>
      </c>
      <c r="AA8" s="20">
        <f ca="1" t="shared" si="1"/>
        <v>7</v>
      </c>
      <c r="AB8" s="20" t="s">
        <v>39</v>
      </c>
      <c r="AC8" s="20" t="s">
        <v>35</v>
      </c>
      <c r="AD8" s="14" t="str">
        <f t="shared" si="2"/>
        <v>まい</v>
      </c>
      <c r="AE8" s="14" t="str">
        <f t="shared" si="3"/>
        <v>まい</v>
      </c>
    </row>
    <row r="9" spans="1:31" s="14" customFormat="1" ht="22.5" customHeight="1">
      <c r="A9" s="11"/>
      <c r="B9" s="11"/>
      <c r="D9" s="13"/>
      <c r="E9" s="12"/>
      <c r="F9" s="12"/>
      <c r="G9" s="12"/>
      <c r="H9" s="25"/>
      <c r="I9" s="12"/>
      <c r="J9" s="12"/>
      <c r="K9" s="12"/>
      <c r="L9" s="12"/>
      <c r="M9" s="12"/>
      <c r="N9" s="12"/>
      <c r="O9" s="12"/>
      <c r="P9" s="12"/>
      <c r="Q9" s="13"/>
      <c r="R9" s="23"/>
      <c r="S9" s="23"/>
      <c r="T9" s="11"/>
      <c r="W9" s="19">
        <v>6</v>
      </c>
      <c r="X9" s="20"/>
      <c r="Y9" s="20">
        <f ca="1" t="shared" si="0"/>
        <v>14</v>
      </c>
      <c r="Z9" s="20" t="s">
        <v>25</v>
      </c>
      <c r="AA9" s="20">
        <f ca="1" t="shared" si="1"/>
        <v>7</v>
      </c>
      <c r="AB9" s="20" t="s">
        <v>40</v>
      </c>
      <c r="AC9" s="20" t="s">
        <v>41</v>
      </c>
      <c r="AD9" s="14" t="str">
        <f t="shared" si="2"/>
        <v>えんの</v>
      </c>
      <c r="AE9" s="14" t="str">
        <f t="shared" si="3"/>
        <v>えんの</v>
      </c>
    </row>
    <row r="10" spans="1:31" s="14" customFormat="1" ht="37.5" customHeight="1">
      <c r="A10" s="11"/>
      <c r="B10" s="11"/>
      <c r="C10" s="58" t="s">
        <v>6</v>
      </c>
      <c r="D10" s="59"/>
      <c r="E10" s="29"/>
      <c r="F10" s="30"/>
      <c r="G10" s="31"/>
      <c r="H10" s="32"/>
      <c r="I10" s="49"/>
      <c r="J10" s="50"/>
      <c r="K10" s="15"/>
      <c r="L10" s="57" t="s">
        <v>0</v>
      </c>
      <c r="M10" s="57"/>
      <c r="N10" s="35"/>
      <c r="O10" s="35"/>
      <c r="P10" s="35"/>
      <c r="Q10" s="36"/>
      <c r="R10" s="37"/>
      <c r="S10" s="37"/>
      <c r="T10" s="38"/>
      <c r="W10" s="19">
        <v>7</v>
      </c>
      <c r="X10" s="20" t="s">
        <v>13</v>
      </c>
      <c r="Y10" s="20">
        <f ca="1" t="shared" si="0"/>
        <v>16</v>
      </c>
      <c r="Z10" s="20" t="s">
        <v>26</v>
      </c>
      <c r="AA10" s="20">
        <f ca="1" t="shared" si="1"/>
        <v>8</v>
      </c>
      <c r="AB10" s="20" t="s">
        <v>42</v>
      </c>
      <c r="AC10" s="20" t="s">
        <v>43</v>
      </c>
      <c r="AD10" s="14" t="str">
        <f t="shared" si="2"/>
        <v>こ</v>
      </c>
      <c r="AE10" s="14" t="str">
        <f t="shared" si="3"/>
        <v>こ</v>
      </c>
    </row>
    <row r="11" spans="1:31" s="14" customFormat="1" ht="22.5" customHeight="1">
      <c r="A11" s="11"/>
      <c r="B11" s="11"/>
      <c r="D11" s="13"/>
      <c r="E11" s="12"/>
      <c r="F11" s="12"/>
      <c r="G11" s="12"/>
      <c r="H11" s="25"/>
      <c r="I11" s="12"/>
      <c r="J11" s="12"/>
      <c r="K11" s="12"/>
      <c r="L11" s="12"/>
      <c r="M11" s="12"/>
      <c r="N11" s="12"/>
      <c r="O11" s="12"/>
      <c r="P11" s="12"/>
      <c r="Q11" s="13"/>
      <c r="R11" s="23"/>
      <c r="S11" s="23"/>
      <c r="T11" s="11"/>
      <c r="W11" s="19">
        <v>8</v>
      </c>
      <c r="X11" s="20" t="s">
        <v>14</v>
      </c>
      <c r="Y11" s="20">
        <f ca="1" t="shared" si="0"/>
        <v>16</v>
      </c>
      <c r="Z11" s="20" t="s">
        <v>27</v>
      </c>
      <c r="AA11" s="20">
        <f ca="1" t="shared" si="1"/>
        <v>8</v>
      </c>
      <c r="AB11" s="20" t="s">
        <v>44</v>
      </c>
      <c r="AC11" s="20" t="s">
        <v>45</v>
      </c>
      <c r="AD11" s="14" t="str">
        <f t="shared" si="2"/>
        <v>にん</v>
      </c>
      <c r="AE11" s="14" t="str">
        <f t="shared" si="3"/>
        <v>にん</v>
      </c>
    </row>
    <row r="12" spans="1:31" s="14" customFormat="1" ht="22.5" customHeight="1">
      <c r="A12" s="39" t="s">
        <v>3</v>
      </c>
      <c r="B12" s="11"/>
      <c r="C12" s="10" t="str">
        <f>CONCATENATE(VLOOKUP(AA21,$W$4:$AC$19,2),"　",VLOOKUP(AA21,$W$4:$AC$19,3)," ",VLOOKUP(AA21,$W$4:$AC$19,4),"　",VLOOKUP(AA21,$W$4:$AC$19,5)," ",VLOOKUP(AA21,$W$4:$AC$19,6))</f>
        <v>こうえんに　16 にん　いました。　8 にん　かえりました。</v>
      </c>
      <c r="D12" s="15"/>
      <c r="F12" s="15"/>
      <c r="H12" s="26"/>
      <c r="I12" s="11"/>
      <c r="K12" s="15"/>
      <c r="L12" s="15"/>
      <c r="M12" s="15"/>
      <c r="N12" s="15"/>
      <c r="O12" s="15"/>
      <c r="P12" s="15"/>
      <c r="Q12" s="13"/>
      <c r="R12" s="23"/>
      <c r="S12" s="23"/>
      <c r="T12" s="11"/>
      <c r="W12" s="19">
        <v>9</v>
      </c>
      <c r="X12" s="20" t="s">
        <v>15</v>
      </c>
      <c r="Y12" s="20">
        <f ca="1" t="shared" si="0"/>
        <v>15</v>
      </c>
      <c r="Z12" s="20" t="s">
        <v>23</v>
      </c>
      <c r="AA12" s="20">
        <f ca="1" t="shared" si="1"/>
        <v>9</v>
      </c>
      <c r="AB12" s="48" t="s">
        <v>46</v>
      </c>
      <c r="AC12" s="20" t="s">
        <v>37</v>
      </c>
      <c r="AD12" s="14" t="str">
        <f t="shared" si="2"/>
        <v>こ</v>
      </c>
      <c r="AE12" s="14" t="str">
        <f t="shared" si="3"/>
        <v>こ</v>
      </c>
    </row>
    <row r="13" spans="1:31" s="14" customFormat="1" ht="22.5" customHeight="1">
      <c r="A13" s="11"/>
      <c r="B13" s="10" t="str">
        <f>VLOOKUP(AA21,$W$4:$AC$19,7)</f>
        <v>こうえんには　なんにん　のこって　いるでしょう。</v>
      </c>
      <c r="D13" s="13"/>
      <c r="E13" s="12"/>
      <c r="F13" s="12"/>
      <c r="G13" s="12"/>
      <c r="H13" s="25"/>
      <c r="I13" s="12"/>
      <c r="J13" s="12"/>
      <c r="K13" s="12"/>
      <c r="L13" s="12"/>
      <c r="M13" s="12"/>
      <c r="N13" s="12"/>
      <c r="O13" s="12"/>
      <c r="P13" s="12"/>
      <c r="Q13" s="13"/>
      <c r="R13" s="23"/>
      <c r="S13" s="23"/>
      <c r="T13" s="11"/>
      <c r="W13" s="19">
        <v>10</v>
      </c>
      <c r="X13" s="20" t="s">
        <v>16</v>
      </c>
      <c r="Y13" s="20">
        <f ca="1" t="shared" si="0"/>
        <v>10</v>
      </c>
      <c r="Z13" s="20" t="s">
        <v>23</v>
      </c>
      <c r="AA13" s="20">
        <f ca="1" t="shared" si="1"/>
        <v>5</v>
      </c>
      <c r="AB13" s="20" t="s">
        <v>42</v>
      </c>
      <c r="AC13" s="20" t="s">
        <v>47</v>
      </c>
      <c r="AD13" s="14" t="str">
        <f t="shared" si="2"/>
        <v>こ</v>
      </c>
      <c r="AE13" s="14" t="str">
        <f t="shared" si="3"/>
        <v>こ</v>
      </c>
    </row>
    <row r="14" spans="1:31" s="14" customFormat="1" ht="22.5" customHeight="1">
      <c r="A14" s="11"/>
      <c r="B14" s="11"/>
      <c r="D14" s="15"/>
      <c r="F14" s="15"/>
      <c r="H14" s="26"/>
      <c r="I14" s="11"/>
      <c r="K14" s="15"/>
      <c r="L14" s="15"/>
      <c r="M14" s="15"/>
      <c r="N14" s="15"/>
      <c r="O14" s="15"/>
      <c r="P14" s="15"/>
      <c r="Q14" s="13"/>
      <c r="R14" s="23"/>
      <c r="S14" s="23"/>
      <c r="T14" s="11"/>
      <c r="W14" s="19">
        <v>11</v>
      </c>
      <c r="X14" s="20" t="s">
        <v>17</v>
      </c>
      <c r="Y14" s="20">
        <f ca="1" t="shared" si="0"/>
        <v>15</v>
      </c>
      <c r="Z14" s="20" t="s">
        <v>28</v>
      </c>
      <c r="AA14" s="20">
        <f ca="1" t="shared" si="1"/>
        <v>8</v>
      </c>
      <c r="AB14" s="20" t="s">
        <v>23</v>
      </c>
      <c r="AC14" s="20" t="s">
        <v>48</v>
      </c>
      <c r="AD14" s="14" t="str">
        <f t="shared" si="2"/>
        <v>こ</v>
      </c>
      <c r="AE14" s="14" t="str">
        <f t="shared" si="3"/>
        <v>こ</v>
      </c>
    </row>
    <row r="15" spans="1:31" s="14" customFormat="1" ht="22.5" customHeight="1">
      <c r="A15" s="11"/>
      <c r="B15" s="11"/>
      <c r="D15" s="15"/>
      <c r="F15" s="15"/>
      <c r="H15" s="26"/>
      <c r="I15" s="11"/>
      <c r="K15" s="15"/>
      <c r="L15" s="15"/>
      <c r="M15" s="15"/>
      <c r="N15" s="15"/>
      <c r="O15" s="15"/>
      <c r="P15" s="15"/>
      <c r="Q15" s="13"/>
      <c r="R15" s="23"/>
      <c r="S15" s="23"/>
      <c r="T15" s="11"/>
      <c r="W15" s="19">
        <v>12</v>
      </c>
      <c r="X15" s="20" t="s">
        <v>18</v>
      </c>
      <c r="Y15" s="20">
        <f ca="1" t="shared" si="0"/>
        <v>12</v>
      </c>
      <c r="Z15" s="20" t="s">
        <v>29</v>
      </c>
      <c r="AA15" s="20">
        <f ca="1" t="shared" si="1"/>
        <v>7</v>
      </c>
      <c r="AB15" s="20" t="s">
        <v>58</v>
      </c>
      <c r="AC15" s="20" t="s">
        <v>49</v>
      </c>
      <c r="AD15" s="14" t="str">
        <f t="shared" si="2"/>
        <v>にん</v>
      </c>
      <c r="AE15" s="14" t="str">
        <f t="shared" si="3"/>
        <v>にん</v>
      </c>
    </row>
    <row r="16" spans="1:35" s="14" customFormat="1" ht="22.5" customHeight="1">
      <c r="A16" s="11"/>
      <c r="B16" s="11"/>
      <c r="E16" s="12"/>
      <c r="F16" s="12"/>
      <c r="G16" s="12"/>
      <c r="H16" s="25"/>
      <c r="I16" s="12"/>
      <c r="J16" s="12"/>
      <c r="K16" s="12"/>
      <c r="L16" s="12"/>
      <c r="M16" s="12"/>
      <c r="N16" s="12"/>
      <c r="O16" s="12"/>
      <c r="P16" s="12"/>
      <c r="Q16" s="13"/>
      <c r="R16" s="23"/>
      <c r="S16" s="23"/>
      <c r="T16" s="11"/>
      <c r="W16" s="19">
        <v>13</v>
      </c>
      <c r="X16" s="20" t="s">
        <v>19</v>
      </c>
      <c r="Y16" s="20">
        <f ca="1">INT(RAND()*10+6)</f>
        <v>12</v>
      </c>
      <c r="Z16" s="20" t="s">
        <v>30</v>
      </c>
      <c r="AA16" s="20">
        <f ca="1">IF(Y16&gt;9,MOD(Y16,10)+INT(RAND()*(9-MOD(Y16,10))+1),10+INT(RAND()*Y16))</f>
        <v>3</v>
      </c>
      <c r="AB16" s="20" t="s">
        <v>50</v>
      </c>
      <c r="AC16" s="20" t="s">
        <v>51</v>
      </c>
      <c r="AD16" s="14" t="str">
        <f t="shared" si="2"/>
        <v>にん</v>
      </c>
      <c r="AE16" s="14" t="str">
        <f t="shared" si="3"/>
        <v>にん</v>
      </c>
      <c r="AF16" s="14" t="str">
        <f>MID(X16,_xlfn.IFERROR(FIND("，",X16),0)+1,10)</f>
        <v>おとこのこが</v>
      </c>
      <c r="AG16" s="14" t="str">
        <f>CONCATENATE(LEFT(AF16,LEN(AF16)-1),"が")</f>
        <v>おとこのこが</v>
      </c>
      <c r="AH16" s="14" t="str">
        <f>MID(Z16,_xlfn.IFERROR(FIND("，",Z16),0)+1,10)</f>
        <v>おんなのこが</v>
      </c>
      <c r="AI16" s="14" t="str">
        <f>CONCATENATE(LEFT(AH16,LEN(AH16)-1),"が")</f>
        <v>おんなのこが</v>
      </c>
    </row>
    <row r="17" spans="1:35" s="14" customFormat="1" ht="22.5" customHeight="1">
      <c r="A17" s="11"/>
      <c r="B17" s="11"/>
      <c r="D17" s="15"/>
      <c r="F17" s="15"/>
      <c r="H17" s="26"/>
      <c r="I17" s="11"/>
      <c r="K17" s="15"/>
      <c r="L17" s="15"/>
      <c r="M17" s="15"/>
      <c r="N17" s="15"/>
      <c r="O17" s="15"/>
      <c r="P17" s="15"/>
      <c r="Q17" s="13"/>
      <c r="R17" s="23"/>
      <c r="S17" s="23"/>
      <c r="T17" s="11"/>
      <c r="W17" s="19">
        <v>14</v>
      </c>
      <c r="X17" s="20" t="s">
        <v>20</v>
      </c>
      <c r="Y17" s="20">
        <f ca="1">INT(RAND()*10+6)</f>
        <v>12</v>
      </c>
      <c r="Z17" s="20" t="s">
        <v>31</v>
      </c>
      <c r="AA17" s="20">
        <f ca="1">IF(Y17&gt;9,MOD(Y17,10)+INT(RAND()*(9-MOD(Y17,10))+1),10+INT(RAND()*Y17))</f>
        <v>8</v>
      </c>
      <c r="AB17" s="20" t="s">
        <v>52</v>
      </c>
      <c r="AC17" s="20" t="s">
        <v>53</v>
      </c>
      <c r="AD17" s="14" t="str">
        <f t="shared" si="2"/>
        <v>わ</v>
      </c>
      <c r="AE17" s="14" t="str">
        <f t="shared" si="3"/>
        <v>わ</v>
      </c>
      <c r="AF17" s="14" t="str">
        <f>MID(X17,_xlfn.IFERROR(FIND("，",X17),0)+1,10)</f>
        <v>はとが</v>
      </c>
      <c r="AG17" s="14" t="str">
        <f>CONCATENATE(LEFT(AF17,LEN(AF17)-1),"が")</f>
        <v>はとが</v>
      </c>
      <c r="AH17" s="14" t="str">
        <f>MID(Z17,_xlfn.IFERROR(FIND("，",Z17),0)+1,10)</f>
        <v>すずめが</v>
      </c>
      <c r="AI17" s="14" t="str">
        <f>CONCATENATE(LEFT(AH17,LEN(AH17)-1),"が")</f>
        <v>すずめが</v>
      </c>
    </row>
    <row r="18" spans="1:35" s="14" customFormat="1" ht="37.5" customHeight="1">
      <c r="A18" s="11"/>
      <c r="B18" s="11"/>
      <c r="C18" s="58" t="s">
        <v>6</v>
      </c>
      <c r="D18" s="59"/>
      <c r="E18" s="29"/>
      <c r="F18" s="30"/>
      <c r="G18" s="31"/>
      <c r="H18" s="32"/>
      <c r="I18" s="33"/>
      <c r="J18" s="50"/>
      <c r="K18" s="15"/>
      <c r="L18" s="57" t="s">
        <v>0</v>
      </c>
      <c r="M18" s="57"/>
      <c r="N18" s="35"/>
      <c r="O18" s="35"/>
      <c r="P18" s="35"/>
      <c r="Q18" s="36"/>
      <c r="R18" s="37"/>
      <c r="S18" s="37"/>
      <c r="T18" s="38"/>
      <c r="W18" s="19">
        <v>15</v>
      </c>
      <c r="X18" s="20" t="s">
        <v>21</v>
      </c>
      <c r="Y18" s="20">
        <f ca="1">INT(RAND()*10+6)</f>
        <v>10</v>
      </c>
      <c r="Z18" s="20" t="s">
        <v>32</v>
      </c>
      <c r="AA18" s="20">
        <f ca="1">IF(Y18&gt;9,MOD(Y18,10)+INT(RAND()*(9-MOD(Y18,10))+1),10+INT(RAND()*Y18))</f>
        <v>8</v>
      </c>
      <c r="AB18" s="20" t="s">
        <v>54</v>
      </c>
      <c r="AC18" s="20" t="s">
        <v>55</v>
      </c>
      <c r="AD18" s="14" t="str">
        <f t="shared" si="2"/>
        <v>まい</v>
      </c>
      <c r="AE18" s="14" t="str">
        <f t="shared" si="3"/>
        <v>まい</v>
      </c>
      <c r="AF18" s="14" t="str">
        <f>MID(X18,_xlfn.IFERROR(FIND("，",X18),0)+1,10)</f>
        <v>たくやさんは</v>
      </c>
      <c r="AG18" s="14" t="str">
        <f>CONCATENATE(LEFT(AF18,LEN(AF18)-1),"が")</f>
        <v>たくやさんが</v>
      </c>
      <c r="AH18" s="14" t="str">
        <f>MID(Z18,_xlfn.IFERROR(FIND("，",Z18),0)+1,10)</f>
        <v>あんなさんは</v>
      </c>
      <c r="AI18" s="14" t="str">
        <f>CONCATENATE(LEFT(AH18,LEN(AH18)-1),"が")</f>
        <v>あんなさんが</v>
      </c>
    </row>
    <row r="19" spans="1:35" s="14" customFormat="1" ht="22.5" customHeight="1">
      <c r="A19" s="11"/>
      <c r="B19" s="11"/>
      <c r="D19" s="15"/>
      <c r="F19" s="15"/>
      <c r="H19" s="26"/>
      <c r="I19" s="11"/>
      <c r="K19" s="15"/>
      <c r="L19" s="15"/>
      <c r="M19" s="15"/>
      <c r="N19" s="15"/>
      <c r="O19" s="15"/>
      <c r="P19" s="15"/>
      <c r="Q19" s="13"/>
      <c r="R19" s="23"/>
      <c r="S19" s="23"/>
      <c r="T19" s="11"/>
      <c r="W19" s="19">
        <v>16</v>
      </c>
      <c r="X19" s="20" t="s">
        <v>22</v>
      </c>
      <c r="Y19" s="20">
        <f ca="1">INT(RAND()*10+6)</f>
        <v>15</v>
      </c>
      <c r="Z19" s="20" t="s">
        <v>33</v>
      </c>
      <c r="AA19" s="20">
        <f ca="1">IF(Y19&gt;9,MOD(Y19,10)+INT(RAND()*(9-MOD(Y19,10))+1),10+INT(RAND()*Y19))</f>
        <v>9</v>
      </c>
      <c r="AB19" s="20" t="s">
        <v>56</v>
      </c>
      <c r="AC19" s="20" t="s">
        <v>57</v>
      </c>
      <c r="AD19" s="14" t="str">
        <f t="shared" si="2"/>
        <v>かい</v>
      </c>
      <c r="AE19" s="14" t="str">
        <f t="shared" si="3"/>
        <v>かい</v>
      </c>
      <c r="AF19" s="14" t="str">
        <f>MID(X19,_xlfn.IFERROR(FIND("，",X19),0)+1,10)</f>
        <v>ななみさんは</v>
      </c>
      <c r="AG19" s="14" t="str">
        <f>CONCATENATE(LEFT(AF19,LEN(AF19)-1),"が")</f>
        <v>ななみさんが</v>
      </c>
      <c r="AH19" s="14" t="str">
        <f>MID(Z19,_xlfn.IFERROR(FIND("，",Z19),0)+1,10)</f>
        <v>だいきさんは</v>
      </c>
      <c r="AI19" s="14" t="str">
        <f>CONCATENATE(LEFT(AH19,LEN(AH19)-1),"が")</f>
        <v>だいきさんが</v>
      </c>
    </row>
    <row r="20" spans="1:23" s="14" customFormat="1" ht="22.5" customHeight="1">
      <c r="A20" s="39" t="s">
        <v>2</v>
      </c>
      <c r="B20" s="11"/>
      <c r="C20" s="10" t="str">
        <f>CONCATENATE(VLOOKUP(AC21,$W$4:$AC$19,2),"　",VLOOKUP(AC21,$W$4:$AC$19,3)," ",VLOOKUP(AC21,$W$4:$AC$19,4),"　",VLOOKUP(AC21,$W$4:$AC$19,5)," ",VLOOKUP(AC21,$W$4:$AC$19,6))</f>
        <v>カードとりを　して，たくやさんは　10 まい，あんなさんは　8 まい　とりました。</v>
      </c>
      <c r="D20" s="15"/>
      <c r="F20" s="15"/>
      <c r="H20" s="26"/>
      <c r="I20" s="11"/>
      <c r="K20" s="15"/>
      <c r="L20" s="15"/>
      <c r="M20" s="15"/>
      <c r="N20" s="15"/>
      <c r="O20" s="15"/>
      <c r="P20" s="15"/>
      <c r="Q20" s="13"/>
      <c r="R20" s="23"/>
      <c r="S20" s="23"/>
      <c r="T20" s="11"/>
      <c r="W20" s="19"/>
    </row>
    <row r="21" spans="1:29" s="14" customFormat="1" ht="22.5" customHeight="1">
      <c r="A21" s="11"/>
      <c r="B21" s="10" t="str">
        <f>VLOOKUP(AC21,$W$4:$AC$19,7)</f>
        <v>どちらが　なんまい　おおく　とったでしょう。</v>
      </c>
      <c r="D21" s="13"/>
      <c r="E21" s="12"/>
      <c r="F21" s="12"/>
      <c r="G21" s="12"/>
      <c r="H21" s="25"/>
      <c r="I21" s="12"/>
      <c r="J21" s="12"/>
      <c r="K21" s="12"/>
      <c r="L21" s="12"/>
      <c r="M21" s="12"/>
      <c r="N21" s="12"/>
      <c r="O21" s="12"/>
      <c r="P21" s="12"/>
      <c r="Q21" s="13"/>
      <c r="R21" s="23"/>
      <c r="S21" s="23"/>
      <c r="T21" s="11"/>
      <c r="W21" s="21"/>
      <c r="X21" s="2">
        <f aca="true" ca="1" t="shared" si="4" ref="X21:X26">RAND()</f>
        <v>0.4541638876776867</v>
      </c>
      <c r="Y21" s="2">
        <f aca="true" t="shared" si="5" ref="Y21:Y26">RANK(X21,$X$21:$X$26)</f>
        <v>3</v>
      </c>
      <c r="Z21" s="2">
        <f aca="true" ca="1" t="shared" si="6" ref="Z21:Z26">RAND()</f>
        <v>0.9571979167317219</v>
      </c>
      <c r="AA21" s="2">
        <f aca="true" t="shared" si="7" ref="AA21:AA26">RANK(Z21,$Z$21:$Z$26)+6</f>
        <v>8</v>
      </c>
      <c r="AB21" s="2">
        <f ca="1">RAND()</f>
        <v>0.5394925790612582</v>
      </c>
      <c r="AC21" s="27">
        <f>RANK(AB21,$AB$21:$AB$24)+12</f>
        <v>15</v>
      </c>
    </row>
    <row r="22" spans="1:29" s="14" customFormat="1" ht="22.5" customHeight="1">
      <c r="A22" s="11"/>
      <c r="B22" s="10"/>
      <c r="D22" s="13"/>
      <c r="E22" s="12"/>
      <c r="F22" s="12"/>
      <c r="G22" s="12"/>
      <c r="H22" s="25"/>
      <c r="I22" s="12"/>
      <c r="J22" s="12"/>
      <c r="K22" s="12"/>
      <c r="L22" s="12"/>
      <c r="M22" s="12"/>
      <c r="N22" s="12"/>
      <c r="O22" s="12"/>
      <c r="P22" s="12"/>
      <c r="Q22" s="13"/>
      <c r="R22" s="23"/>
      <c r="S22" s="23"/>
      <c r="T22" s="11"/>
      <c r="W22" s="21"/>
      <c r="X22" s="2">
        <f ca="1" t="shared" si="4"/>
        <v>0.15000045177817922</v>
      </c>
      <c r="Y22" s="2">
        <f t="shared" si="5"/>
        <v>6</v>
      </c>
      <c r="Z22" s="2">
        <f ca="1" t="shared" si="6"/>
        <v>0.0008939290959941726</v>
      </c>
      <c r="AA22" s="2">
        <f t="shared" si="7"/>
        <v>12</v>
      </c>
      <c r="AB22" s="2">
        <f ca="1">RAND()</f>
        <v>0.7148683336608587</v>
      </c>
      <c r="AC22" s="27">
        <f>RANK(AB22,$AB$21:$AB$24)+12</f>
        <v>14</v>
      </c>
    </row>
    <row r="23" spans="1:29" s="2" customFormat="1" ht="22.5" customHeight="1">
      <c r="A23" s="11"/>
      <c r="B23" s="11"/>
      <c r="C23" s="14"/>
      <c r="D23" s="15"/>
      <c r="E23" s="14"/>
      <c r="F23" s="15"/>
      <c r="G23" s="14"/>
      <c r="H23" s="26"/>
      <c r="I23" s="11"/>
      <c r="J23" s="14"/>
      <c r="K23" s="15"/>
      <c r="L23" s="15"/>
      <c r="M23" s="15"/>
      <c r="N23" s="15"/>
      <c r="O23" s="15"/>
      <c r="P23" s="15"/>
      <c r="Q23" s="13"/>
      <c r="R23" s="23"/>
      <c r="S23" s="23"/>
      <c r="T23" s="11"/>
      <c r="U23" s="14"/>
      <c r="W23" s="21"/>
      <c r="X23" s="2">
        <f ca="1" t="shared" si="4"/>
        <v>0.4073429843448496</v>
      </c>
      <c r="Y23" s="2">
        <f t="shared" si="5"/>
        <v>4</v>
      </c>
      <c r="Z23" s="2">
        <f ca="1" t="shared" si="6"/>
        <v>0.7430581180430837</v>
      </c>
      <c r="AA23" s="2">
        <f t="shared" si="7"/>
        <v>10</v>
      </c>
      <c r="AB23" s="2">
        <f ca="1">RAND()</f>
        <v>0.839570634462125</v>
      </c>
      <c r="AC23" s="27">
        <f>RANK(AB23,$AB$21:$AB$24)+12</f>
        <v>13</v>
      </c>
    </row>
    <row r="24" spans="1:29" ht="24">
      <c r="A24" s="11"/>
      <c r="B24" s="11"/>
      <c r="C24" s="14"/>
      <c r="D24" s="14"/>
      <c r="E24" s="12"/>
      <c r="F24" s="12"/>
      <c r="G24" s="12"/>
      <c r="H24" s="25"/>
      <c r="I24" s="12"/>
      <c r="J24" s="12"/>
      <c r="K24" s="12"/>
      <c r="L24" s="12"/>
      <c r="M24" s="12"/>
      <c r="N24" s="12"/>
      <c r="O24" s="12"/>
      <c r="P24" s="12"/>
      <c r="Q24" s="13"/>
      <c r="R24" s="23"/>
      <c r="S24" s="23"/>
      <c r="T24" s="11"/>
      <c r="U24" s="14"/>
      <c r="V24" s="2"/>
      <c r="X24" s="2">
        <f ca="1" t="shared" si="4"/>
        <v>0.9220004478753002</v>
      </c>
      <c r="Y24" s="2">
        <f t="shared" si="5"/>
        <v>1</v>
      </c>
      <c r="Z24" s="2">
        <f ca="1" t="shared" si="6"/>
        <v>0.9900156127776847</v>
      </c>
      <c r="AA24" s="2">
        <f t="shared" si="7"/>
        <v>7</v>
      </c>
      <c r="AB24" s="2">
        <f ca="1">RAND()</f>
        <v>0.2937087973985738</v>
      </c>
      <c r="AC24" s="27">
        <f>RANK(AB24,$AB$21:$AB$24)+12</f>
        <v>16</v>
      </c>
    </row>
    <row r="25" spans="1:27" ht="17.25">
      <c r="A25" s="40"/>
      <c r="B25" s="11"/>
      <c r="C25" s="14"/>
      <c r="D25" s="15"/>
      <c r="E25" s="14"/>
      <c r="F25" s="15"/>
      <c r="G25" s="14"/>
      <c r="H25" s="26"/>
      <c r="I25" s="11"/>
      <c r="J25" s="14"/>
      <c r="K25" s="15"/>
      <c r="L25" s="15"/>
      <c r="M25" s="15"/>
      <c r="N25" s="15"/>
      <c r="O25" s="15"/>
      <c r="P25" s="15"/>
      <c r="Q25" s="13"/>
      <c r="R25" s="23"/>
      <c r="S25" s="23"/>
      <c r="T25" s="11"/>
      <c r="U25" s="14"/>
      <c r="V25" s="2"/>
      <c r="X25" s="2">
        <f ca="1" t="shared" si="4"/>
        <v>0.46970216881063653</v>
      </c>
      <c r="Y25" s="2">
        <f t="shared" si="5"/>
        <v>2</v>
      </c>
      <c r="Z25" s="2">
        <f ca="1" t="shared" si="6"/>
        <v>0.7587035459925456</v>
      </c>
      <c r="AA25" s="2">
        <f t="shared" si="7"/>
        <v>9</v>
      </c>
    </row>
    <row r="26" spans="1:27" ht="37.5" customHeight="1">
      <c r="A26" s="3"/>
      <c r="B26" s="11"/>
      <c r="C26" s="58" t="s">
        <v>6</v>
      </c>
      <c r="D26" s="59"/>
      <c r="E26" s="29"/>
      <c r="F26" s="30"/>
      <c r="G26" s="31"/>
      <c r="H26" s="32"/>
      <c r="I26" s="51"/>
      <c r="J26" s="55"/>
      <c r="K26" s="34" t="s">
        <v>0</v>
      </c>
      <c r="L26" s="45"/>
      <c r="M26" s="45"/>
      <c r="N26" s="35"/>
      <c r="O26" s="35"/>
      <c r="P26" s="35"/>
      <c r="Q26" s="36"/>
      <c r="R26" s="37"/>
      <c r="S26" s="37"/>
      <c r="T26" s="38"/>
      <c r="U26" s="2"/>
      <c r="V26" s="2"/>
      <c r="X26" s="2">
        <f ca="1" t="shared" si="4"/>
        <v>0.3241248583862788</v>
      </c>
      <c r="Y26" s="2">
        <f t="shared" si="5"/>
        <v>5</v>
      </c>
      <c r="Z26" s="2">
        <f ca="1" t="shared" si="6"/>
        <v>0.29678018191140143</v>
      </c>
      <c r="AA26" s="2">
        <f t="shared" si="7"/>
        <v>11</v>
      </c>
    </row>
    <row r="27" spans="2:25" ht="60" customHeight="1">
      <c r="B27" s="11"/>
      <c r="C27" s="14"/>
      <c r="D27" s="15"/>
      <c r="E27" s="14"/>
      <c r="F27" s="15"/>
      <c r="G27" s="14"/>
      <c r="H27" s="26"/>
      <c r="I27" s="11"/>
      <c r="J27" s="14"/>
      <c r="K27" s="15"/>
      <c r="L27" s="15"/>
      <c r="M27" s="15"/>
      <c r="N27" s="15"/>
      <c r="O27" s="15"/>
      <c r="P27" s="15"/>
      <c r="Q27" s="13"/>
      <c r="R27" s="23"/>
      <c r="S27" s="23"/>
      <c r="T27" s="11"/>
      <c r="U27" s="2"/>
      <c r="V27" s="2"/>
      <c r="X27" s="2"/>
      <c r="Y27" s="2"/>
    </row>
    <row r="28" spans="1:21" ht="18.75">
      <c r="A28" s="64" t="s">
        <v>0</v>
      </c>
      <c r="B28" s="64"/>
      <c r="C28" s="64"/>
      <c r="D28" s="41"/>
      <c r="E28" s="42"/>
      <c r="F28" s="41"/>
      <c r="G28" s="42"/>
      <c r="H28" s="42"/>
      <c r="I28" s="42"/>
      <c r="J28" s="42"/>
      <c r="K28" s="41"/>
      <c r="L28" s="41"/>
      <c r="M28" s="41"/>
      <c r="N28" s="41"/>
      <c r="O28" s="41"/>
      <c r="P28" s="41"/>
      <c r="Q28" s="41"/>
      <c r="R28" s="41"/>
      <c r="S28" s="41"/>
      <c r="T28" s="42"/>
      <c r="U28" s="42"/>
    </row>
    <row r="29" spans="1:20" ht="30" customHeight="1">
      <c r="A29" s="13" t="s">
        <v>1</v>
      </c>
      <c r="C29" s="58" t="s">
        <v>6</v>
      </c>
      <c r="D29" s="59"/>
      <c r="E29" s="43">
        <f>VLOOKUP(Y21,$W$4:$AC$19,3)</f>
        <v>15</v>
      </c>
      <c r="F29" s="44" t="s">
        <v>59</v>
      </c>
      <c r="G29" s="44">
        <f>VLOOKUP(Y21,$W$4:$AC$19,5)</f>
        <v>7</v>
      </c>
      <c r="H29" s="44" t="s">
        <v>7</v>
      </c>
      <c r="I29" s="44">
        <f>E29-G29</f>
        <v>8</v>
      </c>
      <c r="J29" s="50"/>
      <c r="L29" s="57" t="s">
        <v>0</v>
      </c>
      <c r="M29" s="57"/>
      <c r="N29" s="45"/>
      <c r="O29" s="60">
        <f>I29</f>
        <v>8</v>
      </c>
      <c r="P29" s="60"/>
      <c r="Q29" s="45"/>
      <c r="R29" s="61" t="str">
        <f>VLOOKUP(Y21,$W$4:$AE$19,9)</f>
        <v>こ</v>
      </c>
      <c r="S29" s="61"/>
      <c r="T29" s="46"/>
    </row>
    <row r="30" ht="15" customHeight="1">
      <c r="A30" s="13"/>
    </row>
    <row r="31" spans="1:20" ht="30" customHeight="1">
      <c r="A31" s="13" t="s">
        <v>3</v>
      </c>
      <c r="C31" s="58" t="s">
        <v>6</v>
      </c>
      <c r="D31" s="59"/>
      <c r="E31" s="43">
        <f>VLOOKUP(AA21,$W$4:$AC$19,3)</f>
        <v>16</v>
      </c>
      <c r="F31" s="44" t="s">
        <v>60</v>
      </c>
      <c r="G31" s="44">
        <f>VLOOKUP(AA21,$W$4:$AC$19,5)</f>
        <v>8</v>
      </c>
      <c r="H31" s="44" t="s">
        <v>7</v>
      </c>
      <c r="I31" s="44">
        <f>E31-G31</f>
        <v>8</v>
      </c>
      <c r="J31" s="50"/>
      <c r="L31" s="57" t="s">
        <v>0</v>
      </c>
      <c r="M31" s="57"/>
      <c r="N31" s="45"/>
      <c r="O31" s="60">
        <f>I31</f>
        <v>8</v>
      </c>
      <c r="P31" s="60"/>
      <c r="Q31" s="45"/>
      <c r="R31" s="61" t="str">
        <f>VLOOKUP(AA21,$W$4:$AE$19,9)</f>
        <v>にん</v>
      </c>
      <c r="S31" s="61"/>
      <c r="T31" s="46"/>
    </row>
    <row r="32" ht="15" customHeight="1">
      <c r="A32" s="13"/>
    </row>
    <row r="33" spans="1:23" ht="30" customHeight="1">
      <c r="A33" s="13" t="s">
        <v>2</v>
      </c>
      <c r="C33" s="58" t="s">
        <v>6</v>
      </c>
      <c r="D33" s="59"/>
      <c r="E33" s="43">
        <f>IF(VLOOKUP(AC21,$W$4:$AC$19,3)&gt;VLOOKUP($AC$21,$W$4:$AC$19,5),VLOOKUP(AC21,$W$4:$AC$19,3),VLOOKUP(AC21,W4:$AC$19,5))</f>
        <v>10</v>
      </c>
      <c r="F33" s="53" t="s">
        <v>60</v>
      </c>
      <c r="G33" s="53">
        <f>IF(VLOOKUP(AC21,$W$4:$AC$19,3)&lt;VLOOKUP(AC21,$W$4:$AC$19,5),VLOOKUP(AC21,$W$4:$AC$19,3),VLOOKUP(AC21,$W$4:$AC$19,5))</f>
        <v>8</v>
      </c>
      <c r="H33" s="44" t="s">
        <v>7</v>
      </c>
      <c r="I33" s="54">
        <f>E33-G33</f>
        <v>2</v>
      </c>
      <c r="J33" s="55"/>
      <c r="K33" s="34" t="s">
        <v>0</v>
      </c>
      <c r="L33" s="56" t="str">
        <f>VLOOKUP(AC21,$W$4:$AI$19,11+IF(VLOOKUP(AC21,W4:$AI$19,3)&lt;VLOOKUP(AC21,W4:$AI$19,5),2,0))</f>
        <v>たくやさんが</v>
      </c>
      <c r="M33" s="34"/>
      <c r="N33" s="34"/>
      <c r="O33" s="34"/>
      <c r="P33" s="47">
        <f>I33</f>
        <v>2</v>
      </c>
      <c r="Q33" s="52" t="str">
        <f>CONCATENATE(" ",VLOOKUP(AC21,$W$4:$AE$19,9)," おおい")</f>
        <v> まい おおい</v>
      </c>
      <c r="R33" s="52"/>
      <c r="S33" s="52"/>
      <c r="T33" s="52"/>
      <c r="V33" s="21"/>
      <c r="W33"/>
    </row>
    <row r="34" ht="7.5" customHeight="1"/>
  </sheetData>
  <sheetProtection/>
  <mergeCells count="17">
    <mergeCell ref="Q1:U1"/>
    <mergeCell ref="C26:D26"/>
    <mergeCell ref="C2:F2"/>
    <mergeCell ref="L31:M31"/>
    <mergeCell ref="O31:P31"/>
    <mergeCell ref="R31:S31"/>
    <mergeCell ref="A28:C28"/>
    <mergeCell ref="C10:D10"/>
    <mergeCell ref="L10:M10"/>
    <mergeCell ref="C18:D18"/>
    <mergeCell ref="L18:M18"/>
    <mergeCell ref="C33:D33"/>
    <mergeCell ref="C29:D29"/>
    <mergeCell ref="L29:M29"/>
    <mergeCell ref="O29:P29"/>
    <mergeCell ref="R29:S29"/>
    <mergeCell ref="C31:D31"/>
  </mergeCells>
  <printOptions/>
  <pageMargins left="0.48" right="0.28" top="0.82" bottom="0.2" header="0.512" footer="0.2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2016-07-27T03:08:31Z</cp:lastPrinted>
  <dcterms:created xsi:type="dcterms:W3CDTF">1999-05-08T10:31:43Z</dcterms:created>
  <dcterms:modified xsi:type="dcterms:W3CDTF">2016-07-27T05:09:08Z</dcterms:modified>
  <cp:category/>
  <cp:version/>
  <cp:contentType/>
  <cp:contentStatus/>
</cp:coreProperties>
</file>